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summer\"/>
    </mc:Choice>
  </mc:AlternateContent>
  <xr:revisionPtr revIDLastSave="0" documentId="13_ncr:1_{A22DF104-B517-4F27-B43E-D51714775114}" xr6:coauthVersionLast="47" xr6:coauthVersionMax="47" xr10:uidLastSave="{00000000-0000-0000-0000-000000000000}"/>
  <bookViews>
    <workbookView xWindow="-110" yWindow="-110" windowWidth="19420" windowHeight="10300" activeTab="1" xr2:uid="{3272C793-7E0F-4328-9E44-0CED026D356B}"/>
  </bookViews>
  <sheets>
    <sheet name="stand" sheetId="1" r:id="rId1"/>
    <sheet name="prijzengeld" sheetId="2" r:id="rId2"/>
    <sheet name="Blad3" sheetId="3" state="hidden" r:id="rId3"/>
  </sheets>
  <definedNames>
    <definedName name="_xlnm._FilterDatabase" localSheetId="0" hidden="1">stand!$C$2:$O$29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D29" i="1" s="1"/>
  <c r="R29" i="1"/>
  <c r="B29" i="1"/>
  <c r="V29" i="1" s="1"/>
  <c r="R3" i="1"/>
  <c r="R6" i="1"/>
  <c r="R5" i="1"/>
  <c r="R7" i="1"/>
  <c r="R4" i="1"/>
  <c r="R11" i="1"/>
  <c r="R8" i="1"/>
  <c r="R9" i="1"/>
  <c r="R10" i="1"/>
  <c r="R15" i="1"/>
  <c r="R13" i="1"/>
  <c r="R14" i="1"/>
  <c r="R12" i="1"/>
  <c r="R17" i="1"/>
  <c r="R16" i="1"/>
  <c r="R20" i="1"/>
  <c r="R21" i="1"/>
  <c r="R18" i="1"/>
  <c r="R22" i="1"/>
  <c r="R23" i="1"/>
  <c r="R19" i="1"/>
  <c r="R24" i="1"/>
  <c r="R25" i="1"/>
  <c r="R26" i="1"/>
  <c r="R27" i="1"/>
  <c r="R28" i="1"/>
  <c r="R2" i="1"/>
  <c r="B2" i="1"/>
  <c r="V2" i="1" s="1"/>
  <c r="N16" i="1"/>
  <c r="B16" i="1"/>
  <c r="N23" i="1"/>
  <c r="D23" i="1" s="1"/>
  <c r="B23" i="1"/>
  <c r="N25" i="1"/>
  <c r="B25" i="1"/>
  <c r="F6" i="3"/>
  <c r="F3" i="3"/>
  <c r="F11" i="3"/>
  <c r="B4" i="3"/>
  <c r="B3" i="3"/>
  <c r="E25" i="2"/>
  <c r="E26" i="2"/>
  <c r="E27" i="2"/>
  <c r="E28" i="2"/>
  <c r="E29" i="2"/>
  <c r="E30" i="2"/>
  <c r="E31" i="2"/>
  <c r="E32" i="2"/>
  <c r="B21" i="1"/>
  <c r="B24" i="1"/>
  <c r="B12" i="1"/>
  <c r="B27" i="1"/>
  <c r="B6" i="1"/>
  <c r="B14" i="1"/>
  <c r="B7" i="1"/>
  <c r="B11" i="1"/>
  <c r="B15" i="1"/>
  <c r="B3" i="1"/>
  <c r="B5" i="1"/>
  <c r="B8" i="1"/>
  <c r="B9" i="1"/>
  <c r="B20" i="1"/>
  <c r="B26" i="1"/>
  <c r="V26" i="1" s="1"/>
  <c r="B17" i="1"/>
  <c r="B4" i="1"/>
  <c r="B13" i="1"/>
  <c r="B19" i="1"/>
  <c r="B18" i="1"/>
  <c r="B10" i="1"/>
  <c r="B28" i="1"/>
  <c r="V30" i="1" s="1"/>
  <c r="B22" i="1"/>
  <c r="E24" i="2"/>
  <c r="N15" i="1"/>
  <c r="D15" i="1" s="1"/>
  <c r="N9" i="1"/>
  <c r="D9" i="1" s="1"/>
  <c r="N4" i="1"/>
  <c r="D4" i="1" s="1"/>
  <c r="N10" i="1"/>
  <c r="D10" i="1" s="1"/>
  <c r="N14" i="1"/>
  <c r="D14" i="1" s="1"/>
  <c r="N3" i="1"/>
  <c r="D3" i="1" s="1"/>
  <c r="N20" i="1"/>
  <c r="D20" i="1" s="1"/>
  <c r="N13" i="1"/>
  <c r="D13" i="1" s="1"/>
  <c r="N28" i="1"/>
  <c r="D28" i="1" s="1"/>
  <c r="N7" i="1"/>
  <c r="D7" i="1" s="1"/>
  <c r="N5" i="1"/>
  <c r="D5" i="1" s="1"/>
  <c r="N26" i="1"/>
  <c r="D26" i="1" s="1"/>
  <c r="N19" i="1"/>
  <c r="D19" i="1" s="1"/>
  <c r="N22" i="1"/>
  <c r="D22" i="1" s="1"/>
  <c r="N11" i="1"/>
  <c r="D11" i="1" s="1"/>
  <c r="N8" i="1"/>
  <c r="D8" i="1" s="1"/>
  <c r="N17" i="1"/>
  <c r="N18" i="1"/>
  <c r="D18" i="1" s="1"/>
  <c r="N27" i="1"/>
  <c r="D27" i="1" s="1"/>
  <c r="N6" i="1"/>
  <c r="D6" i="1" s="1"/>
  <c r="N24" i="1"/>
  <c r="D24" i="1" s="1"/>
  <c r="N12" i="1"/>
  <c r="D12" i="1" s="1"/>
  <c r="N21" i="1"/>
  <c r="D21" i="1" s="1"/>
  <c r="N2" i="1"/>
  <c r="D2" i="1" s="1"/>
  <c r="V16" i="1" l="1"/>
  <c r="T29" i="1"/>
  <c r="V12" i="1"/>
  <c r="T12" i="1" s="1"/>
  <c r="V17" i="1"/>
  <c r="V13" i="1"/>
  <c r="V20" i="1"/>
  <c r="T20" i="1" s="1"/>
  <c r="V4" i="1"/>
  <c r="T2" i="1"/>
  <c r="V10" i="1"/>
  <c r="T10" i="1" s="1"/>
  <c r="V24" i="1"/>
  <c r="T24" i="1" s="1"/>
  <c r="V8" i="1"/>
  <c r="V14" i="1"/>
  <c r="V11" i="1"/>
  <c r="V28" i="1"/>
  <c r="V19" i="1"/>
  <c r="T19" i="1" s="1"/>
  <c r="V18" i="1"/>
  <c r="T18" i="1" s="1"/>
  <c r="V5" i="1"/>
  <c r="V7" i="1"/>
  <c r="V15" i="1"/>
  <c r="V25" i="1"/>
  <c r="V23" i="1"/>
  <c r="V22" i="1"/>
  <c r="V9" i="1"/>
  <c r="V27" i="1"/>
  <c r="V21" i="1"/>
  <c r="V6" i="1"/>
  <c r="V3" i="1"/>
  <c r="T26" i="1"/>
  <c r="E33" i="2"/>
  <c r="B2" i="2" s="1"/>
  <c r="H6" i="2" s="1"/>
  <c r="D16" i="1"/>
  <c r="D25" i="1"/>
  <c r="D17" i="1"/>
  <c r="D6" i="2" l="1"/>
  <c r="E6" i="2" s="1"/>
  <c r="D21" i="2"/>
  <c r="E21" i="2" s="1"/>
  <c r="D7" i="2"/>
  <c r="E7" i="2" s="1"/>
  <c r="U29" i="1"/>
  <c r="T17" i="1"/>
  <c r="T25" i="1"/>
  <c r="T14" i="1"/>
  <c r="T4" i="1"/>
  <c r="T13" i="1"/>
  <c r="U3" i="1"/>
  <c r="U2" i="1"/>
  <c r="T16" i="1"/>
  <c r="T28" i="1"/>
  <c r="T15" i="1"/>
  <c r="T5" i="1"/>
  <c r="T11" i="1"/>
  <c r="T22" i="1"/>
  <c r="T6" i="1"/>
  <c r="T27" i="1"/>
  <c r="T8" i="1"/>
  <c r="T9" i="1"/>
  <c r="T23" i="1"/>
  <c r="T7" i="1"/>
  <c r="T3" i="1"/>
  <c r="T21" i="1"/>
  <c r="H5" i="2"/>
  <c r="U24" i="1"/>
  <c r="U8" i="1"/>
  <c r="U13" i="1"/>
  <c r="U7" i="1"/>
  <c r="U23" i="1"/>
  <c r="U10" i="1"/>
  <c r="U18" i="1"/>
  <c r="U16" i="1"/>
  <c r="U9" i="1"/>
  <c r="U26" i="1"/>
  <c r="U11" i="1"/>
  <c r="U30" i="1"/>
  <c r="U27" i="1"/>
  <c r="U6" i="1"/>
  <c r="U12" i="1"/>
  <c r="U21" i="1"/>
  <c r="U19" i="1"/>
  <c r="U22" i="1"/>
  <c r="U14" i="1"/>
  <c r="U15" i="1"/>
  <c r="U28" i="1"/>
  <c r="U25" i="1"/>
  <c r="U20" i="1"/>
  <c r="U4" i="1"/>
  <c r="U17" i="1"/>
  <c r="U5" i="1"/>
  <c r="D8" i="2"/>
  <c r="E8" i="2" s="1"/>
  <c r="D20" i="2"/>
  <c r="E20" i="2" s="1"/>
  <c r="D18" i="2"/>
  <c r="E18" i="2" s="1"/>
  <c r="D19" i="2"/>
  <c r="E19" i="2" s="1"/>
  <c r="D5" i="2"/>
  <c r="E5" i="2" s="1"/>
  <c r="H9" i="2"/>
  <c r="E22" i="2" l="1"/>
  <c r="E9" i="2"/>
</calcChain>
</file>

<file path=xl/sharedStrings.xml><?xml version="1.0" encoding="utf-8"?>
<sst xmlns="http://schemas.openxmlformats.org/spreadsheetml/2006/main" count="102" uniqueCount="70">
  <si>
    <t>Naam</t>
  </si>
  <si>
    <t>plaats</t>
  </si>
  <si>
    <t>totaal</t>
  </si>
  <si>
    <t>Wessel Nijholt</t>
  </si>
  <si>
    <t>Rene Wagevoort</t>
  </si>
  <si>
    <t>Michel Hensen</t>
  </si>
  <si>
    <t>Perry v Zuilen</t>
  </si>
  <si>
    <t>Martien Kwakenaak</t>
  </si>
  <si>
    <t>Henrie Kraan</t>
  </si>
  <si>
    <t>Olaf Druten</t>
  </si>
  <si>
    <t>Rob Hoek</t>
  </si>
  <si>
    <t>Patrick Boetekees</t>
  </si>
  <si>
    <t>Kevin de Koning</t>
  </si>
  <si>
    <t>Prik Hoek</t>
  </si>
  <si>
    <t>Anton v Hemert</t>
  </si>
  <si>
    <t>Danny de Koning</t>
  </si>
  <si>
    <t>Justin van Balken</t>
  </si>
  <si>
    <t>Chris v d Poel</t>
  </si>
  <si>
    <t>Xaviera v Ankeren</t>
  </si>
  <si>
    <t>Wilfred v Groeningen</t>
  </si>
  <si>
    <t>Jeroen v d Velde</t>
  </si>
  <si>
    <t>3 de plaatsen</t>
  </si>
  <si>
    <t>1ste plaats</t>
  </si>
  <si>
    <t>2 de plaats</t>
  </si>
  <si>
    <t>5 de plaatsen</t>
  </si>
  <si>
    <t>plaatsen eindtoernooi Chapionslegue</t>
  </si>
  <si>
    <t>Plaatsen eindtoernooi mIddel legue</t>
  </si>
  <si>
    <t>Trofee League</t>
  </si>
  <si>
    <t>trofee</t>
  </si>
  <si>
    <t>Plaatsen wanneer er geen Middel League gespeelt wordt</t>
  </si>
  <si>
    <t>avond 1 aantal spelers</t>
  </si>
  <si>
    <t>avond 2 aantal spelers</t>
  </si>
  <si>
    <t>avond 3 aantal spelers</t>
  </si>
  <si>
    <t>avond 4 aantal spelers</t>
  </si>
  <si>
    <t>avond 5 aantal spelers</t>
  </si>
  <si>
    <t>avond 6 aantal spelers</t>
  </si>
  <si>
    <t>avond 7 aantal spelers</t>
  </si>
  <si>
    <t>avond 8 aantal spelers</t>
  </si>
  <si>
    <t>avond 9 aantal spelers</t>
  </si>
  <si>
    <t>deelnames</t>
  </si>
  <si>
    <t>Rekentabel uitbetalingen</t>
  </si>
  <si>
    <t>aantal 180</t>
  </si>
  <si>
    <t>100+ finisches</t>
  </si>
  <si>
    <t>Arjan de Jong</t>
  </si>
  <si>
    <t>Timo de Wit</t>
  </si>
  <si>
    <t>Teake Torringa</t>
  </si>
  <si>
    <t>Rob van Ankeren</t>
  </si>
  <si>
    <t>Ge van Vliet</t>
  </si>
  <si>
    <t>job Six</t>
  </si>
  <si>
    <t>Vasco v/d Brink</t>
  </si>
  <si>
    <t>Bas Meerveld</t>
  </si>
  <si>
    <t>Kuma Rietveld</t>
  </si>
  <si>
    <t>Timo d Wit</t>
  </si>
  <si>
    <t>Joroen v/d Velde</t>
  </si>
  <si>
    <t>154, 135</t>
  </si>
  <si>
    <t>punten incl. extra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</si>
  <si>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</si>
  <si>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</si>
  <si>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</si>
  <si>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</si>
  <si>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</si>
  <si>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</si>
  <si>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</si>
  <si>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</si>
  <si>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</si>
  <si>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Hoogste finisch</t>
  </si>
  <si>
    <t>Aantal HF</t>
  </si>
  <si>
    <t>Behaalde percentatie</t>
  </si>
  <si>
    <t>122, 116</t>
  </si>
  <si>
    <t>Dylan Prinsen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</si>
</sst>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textRotation="90"/>
    </xf>
    <xf numFmtId="0" fontId="1" fillId="0" borderId="1" xfId="0" applyFont="1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9" fontId="0" fillId="0" borderId="0" xfId="1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textRotation="9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</cellXfs>
  <cellStyles count="2">
    <cellStyle name="Procent" xfId="1" builtinId="5"/>
    <cellStyle name="Standa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79EB-31B6-42B2-9DEE-6B444E1CDEC1}">
  <sheetPr>
    <tabColor rgb="FFFF0000"/>
  </sheetPr>
  <dimension ref="A1:AA30"/>
  <sheetViews>
    <sheetView topLeftCell="A10" workbookViewId="0">
      <selection activeCell="A29" sqref="A29"/>
    </sheetView>
  </sheetViews>
  <sheetFormatPr defaultRowHeight="14.5" x14ac:dyDescent="0.35"/>
  <cols>
    <col min="1" max="1" width="8.08984375" style="1" bestFit="1" customWidth="1"/>
    <col min="2" max="2" width="3.36328125" style="1" bestFit="1" customWidth="1"/>
    <col min="3" max="3" width="20" customWidth="1"/>
    <col min="4" max="4" width="6" style="5" customWidth="1"/>
    <col min="5" max="13" width="3.26953125" style="1" customWidth="1"/>
    <col min="14" max="14" width="5.6328125" style="11" hidden="1" customWidth="1"/>
    <col min="15" max="15" width="3" style="1" bestFit="1" customWidth="1"/>
    <col min="16" max="17" width="3.81640625" style="1" bestFit="1" customWidth="1"/>
    <col min="18" max="18" width="8.7265625" style="1" hidden="1" customWidth="1"/>
    <col min="19" max="19" width="8.7265625" style="1" customWidth="1"/>
    <col min="20" max="20" width="23.7265625" style="1" customWidth="1"/>
    <col min="21" max="21" width="9.1796875" hidden="1" customWidth="1"/>
    <col min="22" max="22" width="8.7265625" hidden="1" customWidth="1"/>
    <col min="23" max="24" width="8.7265625" customWidth="1"/>
  </cols>
  <sheetData>
    <row r="1" spans="1:27" ht="102.5" x14ac:dyDescent="0.35">
      <c r="A1" s="12" t="s">
        <v>1</v>
      </c>
      <c r="B1" s="12" t="s">
        <v>39</v>
      </c>
      <c r="C1" s="13" t="s">
        <v>0</v>
      </c>
      <c r="D1" s="14" t="s">
        <v>2</v>
      </c>
      <c r="E1" s="12" t="s">
        <v>56</v>
      </c>
      <c r="F1" s="12" t="s">
        <v>57</v>
      </c>
      <c r="G1" s="12" t="s">
        <v>58</v>
      </c>
      <c r="H1" s="12" t="s">
        <v>59</v>
      </c>
      <c r="I1" s="12" t="s">
        <v>60</v>
      </c>
      <c r="J1" s="12" t="s">
        <v>61</v>
      </c>
      <c r="K1" s="12" t="s">
        <v>62</v>
      </c>
      <c r="L1" s="12" t="s">
        <v>63</v>
      </c>
      <c r="M1" s="15" t="s">
        <v>64</v>
      </c>
      <c r="N1" s="22" t="s">
        <v>2</v>
      </c>
      <c r="O1" s="23" t="s">
        <v>66</v>
      </c>
      <c r="P1" s="12">
        <v>171</v>
      </c>
      <c r="Q1" s="12">
        <v>180</v>
      </c>
      <c r="R1" s="12" t="s">
        <v>55</v>
      </c>
      <c r="S1" s="12" t="s">
        <v>65</v>
      </c>
      <c r="T1" s="18" t="s">
        <v>67</v>
      </c>
      <c r="W1" s="19"/>
      <c r="X1" s="19"/>
      <c r="Y1" s="19"/>
      <c r="Z1" s="19"/>
      <c r="AA1" s="19"/>
    </row>
    <row r="2" spans="1:27" x14ac:dyDescent="0.35">
      <c r="A2" s="1">
        <v>1</v>
      </c>
      <c r="B2" s="7">
        <f t="shared" ref="B2:B29" si="0">COUNTA(E2:M2)</f>
        <v>6</v>
      </c>
      <c r="C2" s="6" t="s">
        <v>3</v>
      </c>
      <c r="D2" s="8">
        <f t="shared" ref="D2:D29" si="1">N2</f>
        <v>32</v>
      </c>
      <c r="E2" s="7">
        <v>6</v>
      </c>
      <c r="F2" s="7">
        <v>6</v>
      </c>
      <c r="G2" s="7">
        <v>5</v>
      </c>
      <c r="H2" s="7">
        <v>5</v>
      </c>
      <c r="I2" s="7">
        <v>5</v>
      </c>
      <c r="J2" s="7">
        <v>5</v>
      </c>
      <c r="K2" s="7"/>
      <c r="L2" s="7"/>
      <c r="M2" s="9"/>
      <c r="N2" s="10">
        <f t="shared" ref="N2:N29" si="2">E2+J2+F2+G2+H2+I2+K2+L2+M2</f>
        <v>32</v>
      </c>
      <c r="O2" s="7">
        <v>1</v>
      </c>
      <c r="P2" s="7"/>
      <c r="Q2" s="7">
        <v>1</v>
      </c>
      <c r="R2" s="7">
        <f t="shared" ref="R2:R29" si="3">O2+P2+Q2</f>
        <v>2</v>
      </c>
      <c r="S2" s="7">
        <v>126</v>
      </c>
      <c r="T2" s="17">
        <f t="shared" ref="T2:T29" si="4">D2/V2</f>
        <v>0.88888888888888884</v>
      </c>
      <c r="U2">
        <f>1+SUMPRODUCT(($D$2:$D$29&gt;D2)+($D$2:$D$29=D2)*($R$2:$R$29&gt;R2))</f>
        <v>1</v>
      </c>
      <c r="V2">
        <f t="shared" ref="V2:V29" si="5">B2*6</f>
        <v>36</v>
      </c>
      <c r="W2" s="16"/>
    </row>
    <row r="3" spans="1:27" x14ac:dyDescent="0.35">
      <c r="A3" s="1">
        <v>2</v>
      </c>
      <c r="B3" s="7">
        <f t="shared" si="0"/>
        <v>6</v>
      </c>
      <c r="C3" s="6" t="s">
        <v>9</v>
      </c>
      <c r="D3" s="8">
        <f t="shared" si="1"/>
        <v>30</v>
      </c>
      <c r="E3" s="7">
        <v>5</v>
      </c>
      <c r="F3" s="7">
        <v>5</v>
      </c>
      <c r="G3" s="7">
        <v>5</v>
      </c>
      <c r="H3" s="7">
        <v>5</v>
      </c>
      <c r="I3" s="7">
        <v>4</v>
      </c>
      <c r="J3" s="7">
        <v>6</v>
      </c>
      <c r="K3" s="7"/>
      <c r="L3" s="7"/>
      <c r="M3" s="9"/>
      <c r="N3" s="20">
        <f t="shared" si="2"/>
        <v>30</v>
      </c>
      <c r="O3" s="21">
        <v>1</v>
      </c>
      <c r="P3" s="7"/>
      <c r="Q3" s="7">
        <v>5</v>
      </c>
      <c r="R3" s="7">
        <f t="shared" si="3"/>
        <v>6</v>
      </c>
      <c r="S3" s="7">
        <v>109</v>
      </c>
      <c r="T3" s="17">
        <f t="shared" si="4"/>
        <v>0.83333333333333337</v>
      </c>
      <c r="U3">
        <f t="shared" ref="U3:U29" si="6">1+SUMPRODUCT(($D$3:$D$29&gt;D3)+($D$3:$D$29=D3)*($R$3:$R$29&gt;R3))</f>
        <v>1</v>
      </c>
      <c r="V3">
        <f t="shared" si="5"/>
        <v>36</v>
      </c>
    </row>
    <row r="4" spans="1:27" x14ac:dyDescent="0.35">
      <c r="A4" s="1">
        <v>3</v>
      </c>
      <c r="B4" s="7">
        <f t="shared" si="0"/>
        <v>6</v>
      </c>
      <c r="C4" s="6" t="s">
        <v>6</v>
      </c>
      <c r="D4" s="8">
        <f t="shared" si="1"/>
        <v>29</v>
      </c>
      <c r="E4" s="7">
        <v>3</v>
      </c>
      <c r="F4" s="7">
        <v>5</v>
      </c>
      <c r="G4" s="7">
        <v>4</v>
      </c>
      <c r="H4" s="7">
        <v>5</v>
      </c>
      <c r="I4" s="7">
        <v>6</v>
      </c>
      <c r="J4" s="7">
        <v>6</v>
      </c>
      <c r="K4" s="7"/>
      <c r="L4" s="7"/>
      <c r="M4" s="9"/>
      <c r="N4" s="20">
        <f t="shared" si="2"/>
        <v>29</v>
      </c>
      <c r="O4" s="21">
        <v>1</v>
      </c>
      <c r="P4" s="7"/>
      <c r="Q4" s="7"/>
      <c r="R4" s="7">
        <f t="shared" si="3"/>
        <v>1</v>
      </c>
      <c r="S4" s="7"/>
      <c r="T4" s="17">
        <f t="shared" si="4"/>
        <v>0.80555555555555558</v>
      </c>
      <c r="U4">
        <f t="shared" si="6"/>
        <v>2</v>
      </c>
      <c r="V4">
        <f t="shared" si="5"/>
        <v>36</v>
      </c>
    </row>
    <row r="5" spans="1:27" x14ac:dyDescent="0.35">
      <c r="A5" s="1">
        <v>4</v>
      </c>
      <c r="B5" s="7">
        <f t="shared" si="0"/>
        <v>6</v>
      </c>
      <c r="C5" s="6" t="s">
        <v>14</v>
      </c>
      <c r="D5" s="8">
        <f t="shared" si="1"/>
        <v>27</v>
      </c>
      <c r="E5" s="7">
        <v>5</v>
      </c>
      <c r="F5" s="7">
        <v>6</v>
      </c>
      <c r="G5" s="7">
        <v>6</v>
      </c>
      <c r="H5" s="7">
        <v>3</v>
      </c>
      <c r="I5" s="7">
        <v>3</v>
      </c>
      <c r="J5" s="7">
        <v>4</v>
      </c>
      <c r="K5" s="7"/>
      <c r="L5" s="7"/>
      <c r="M5" s="9"/>
      <c r="N5" s="20">
        <f t="shared" si="2"/>
        <v>27</v>
      </c>
      <c r="O5" s="21">
        <v>2</v>
      </c>
      <c r="P5" s="7">
        <v>3</v>
      </c>
      <c r="Q5" s="7"/>
      <c r="R5" s="7">
        <f t="shared" si="3"/>
        <v>5</v>
      </c>
      <c r="S5" s="7" t="s">
        <v>68</v>
      </c>
      <c r="T5" s="17">
        <f t="shared" si="4"/>
        <v>0.75</v>
      </c>
      <c r="U5">
        <f t="shared" si="6"/>
        <v>3</v>
      </c>
      <c r="V5">
        <f t="shared" si="5"/>
        <v>36</v>
      </c>
    </row>
    <row r="6" spans="1:27" x14ac:dyDescent="0.35">
      <c r="A6" s="1">
        <v>5</v>
      </c>
      <c r="B6" s="7">
        <f t="shared" si="0"/>
        <v>5</v>
      </c>
      <c r="C6" s="6" t="s">
        <v>44</v>
      </c>
      <c r="D6" s="8">
        <f t="shared" si="1"/>
        <v>27</v>
      </c>
      <c r="E6" s="7"/>
      <c r="F6" s="7">
        <v>6</v>
      </c>
      <c r="G6" s="7">
        <v>6</v>
      </c>
      <c r="H6" s="7">
        <v>6</v>
      </c>
      <c r="I6" s="7">
        <v>6</v>
      </c>
      <c r="J6" s="7">
        <v>3</v>
      </c>
      <c r="K6" s="7"/>
      <c r="L6" s="7"/>
      <c r="M6" s="9"/>
      <c r="N6" s="20">
        <f t="shared" si="2"/>
        <v>27</v>
      </c>
      <c r="O6" s="21">
        <v>1</v>
      </c>
      <c r="P6" s="7"/>
      <c r="Q6" s="7">
        <v>3</v>
      </c>
      <c r="R6" s="7">
        <f t="shared" si="3"/>
        <v>4</v>
      </c>
      <c r="S6" s="7">
        <v>156</v>
      </c>
      <c r="T6" s="17">
        <f t="shared" si="4"/>
        <v>0.9</v>
      </c>
      <c r="U6">
        <f t="shared" si="6"/>
        <v>4</v>
      </c>
      <c r="V6">
        <f t="shared" si="5"/>
        <v>30</v>
      </c>
    </row>
    <row r="7" spans="1:27" x14ac:dyDescent="0.35">
      <c r="A7" s="1">
        <v>6</v>
      </c>
      <c r="B7" s="7">
        <f t="shared" si="0"/>
        <v>6</v>
      </c>
      <c r="C7" s="6" t="s">
        <v>13</v>
      </c>
      <c r="D7" s="8">
        <f t="shared" si="1"/>
        <v>26</v>
      </c>
      <c r="E7" s="7">
        <v>6</v>
      </c>
      <c r="F7" s="7">
        <v>4</v>
      </c>
      <c r="G7" s="7">
        <v>4</v>
      </c>
      <c r="H7" s="7">
        <v>6</v>
      </c>
      <c r="I7" s="7">
        <v>3</v>
      </c>
      <c r="J7" s="7">
        <v>3</v>
      </c>
      <c r="K7" s="7"/>
      <c r="L7" s="7"/>
      <c r="M7" s="9"/>
      <c r="N7" s="20">
        <f t="shared" si="2"/>
        <v>26</v>
      </c>
      <c r="O7" s="21"/>
      <c r="P7" s="7"/>
      <c r="Q7" s="7"/>
      <c r="R7" s="7">
        <f t="shared" si="3"/>
        <v>0</v>
      </c>
      <c r="S7" s="7"/>
      <c r="T7" s="17">
        <f t="shared" si="4"/>
        <v>0.72222222222222221</v>
      </c>
      <c r="U7">
        <f t="shared" si="6"/>
        <v>5</v>
      </c>
      <c r="V7">
        <f t="shared" si="5"/>
        <v>36</v>
      </c>
    </row>
    <row r="8" spans="1:27" x14ac:dyDescent="0.35">
      <c r="A8" s="1">
        <v>7</v>
      </c>
      <c r="B8" s="7">
        <f t="shared" si="0"/>
        <v>5</v>
      </c>
      <c r="C8" s="6" t="s">
        <v>18</v>
      </c>
      <c r="D8" s="8">
        <f t="shared" si="1"/>
        <v>24</v>
      </c>
      <c r="E8" s="7">
        <v>5</v>
      </c>
      <c r="F8" s="7">
        <v>5</v>
      </c>
      <c r="G8" s="7">
        <v>5</v>
      </c>
      <c r="H8" s="7">
        <v>4</v>
      </c>
      <c r="I8" s="7"/>
      <c r="J8" s="7">
        <v>5</v>
      </c>
      <c r="K8" s="7"/>
      <c r="L8" s="7"/>
      <c r="M8" s="9"/>
      <c r="N8" s="20">
        <f t="shared" si="2"/>
        <v>24</v>
      </c>
      <c r="O8" s="21">
        <v>2</v>
      </c>
      <c r="P8" s="7"/>
      <c r="Q8" s="7"/>
      <c r="R8" s="7">
        <f t="shared" si="3"/>
        <v>2</v>
      </c>
      <c r="S8" s="7" t="s">
        <v>54</v>
      </c>
      <c r="T8" s="17">
        <f t="shared" si="4"/>
        <v>0.8</v>
      </c>
      <c r="U8">
        <f t="shared" si="6"/>
        <v>6</v>
      </c>
      <c r="V8">
        <f t="shared" si="5"/>
        <v>30</v>
      </c>
    </row>
    <row r="9" spans="1:27" x14ac:dyDescent="0.35">
      <c r="A9" s="1">
        <v>8</v>
      </c>
      <c r="B9" s="7">
        <f t="shared" si="0"/>
        <v>5</v>
      </c>
      <c r="C9" s="6" t="s">
        <v>5</v>
      </c>
      <c r="D9" s="8">
        <f t="shared" si="1"/>
        <v>24</v>
      </c>
      <c r="E9" s="7">
        <v>4</v>
      </c>
      <c r="F9" s="7">
        <v>5</v>
      </c>
      <c r="G9" s="7"/>
      <c r="H9" s="7">
        <v>6</v>
      </c>
      <c r="I9" s="7">
        <v>4</v>
      </c>
      <c r="J9" s="7">
        <v>5</v>
      </c>
      <c r="K9" s="7"/>
      <c r="L9" s="7"/>
      <c r="M9" s="9"/>
      <c r="N9" s="20">
        <f t="shared" si="2"/>
        <v>24</v>
      </c>
      <c r="O9" s="21">
        <v>1</v>
      </c>
      <c r="P9" s="7"/>
      <c r="Q9" s="7"/>
      <c r="R9" s="7">
        <f t="shared" si="3"/>
        <v>1</v>
      </c>
      <c r="S9" s="7">
        <v>124</v>
      </c>
      <c r="T9" s="17">
        <f t="shared" si="4"/>
        <v>0.8</v>
      </c>
      <c r="U9">
        <f t="shared" si="6"/>
        <v>7</v>
      </c>
      <c r="V9">
        <f t="shared" si="5"/>
        <v>30</v>
      </c>
    </row>
    <row r="10" spans="1:27" x14ac:dyDescent="0.35">
      <c r="A10" s="1">
        <v>9</v>
      </c>
      <c r="B10" s="7">
        <f t="shared" si="0"/>
        <v>5</v>
      </c>
      <c r="C10" s="6" t="s">
        <v>7</v>
      </c>
      <c r="D10" s="8">
        <f t="shared" si="1"/>
        <v>23</v>
      </c>
      <c r="E10" s="7">
        <v>2</v>
      </c>
      <c r="F10" s="7"/>
      <c r="G10" s="7">
        <v>6</v>
      </c>
      <c r="H10" s="7">
        <v>5</v>
      </c>
      <c r="I10" s="7">
        <v>6</v>
      </c>
      <c r="J10" s="7">
        <v>4</v>
      </c>
      <c r="K10" s="7"/>
      <c r="L10" s="7"/>
      <c r="M10" s="9"/>
      <c r="N10" s="20">
        <f t="shared" si="2"/>
        <v>23</v>
      </c>
      <c r="O10" s="21"/>
      <c r="P10" s="7"/>
      <c r="Q10" s="7">
        <v>1</v>
      </c>
      <c r="R10" s="7">
        <f t="shared" si="3"/>
        <v>1</v>
      </c>
      <c r="S10" s="7"/>
      <c r="T10" s="17">
        <f t="shared" si="4"/>
        <v>0.76666666666666672</v>
      </c>
      <c r="U10">
        <f t="shared" si="6"/>
        <v>8</v>
      </c>
      <c r="V10">
        <f t="shared" si="5"/>
        <v>30</v>
      </c>
    </row>
    <row r="11" spans="1:27" x14ac:dyDescent="0.35">
      <c r="A11" s="1">
        <v>10</v>
      </c>
      <c r="B11" s="7">
        <f t="shared" si="0"/>
        <v>5</v>
      </c>
      <c r="C11" s="6" t="s">
        <v>20</v>
      </c>
      <c r="D11" s="8">
        <f t="shared" si="1"/>
        <v>22</v>
      </c>
      <c r="E11" s="7">
        <v>6</v>
      </c>
      <c r="F11" s="7">
        <v>3</v>
      </c>
      <c r="G11" s="7"/>
      <c r="H11" s="7">
        <v>6</v>
      </c>
      <c r="I11" s="7">
        <v>5</v>
      </c>
      <c r="J11" s="7">
        <v>2</v>
      </c>
      <c r="K11" s="7"/>
      <c r="L11" s="7"/>
      <c r="M11" s="9"/>
      <c r="N11" s="20">
        <f t="shared" si="2"/>
        <v>22</v>
      </c>
      <c r="O11" s="21">
        <v>1</v>
      </c>
      <c r="P11" s="7"/>
      <c r="Q11" s="7">
        <v>2</v>
      </c>
      <c r="R11" s="7">
        <f t="shared" si="3"/>
        <v>3</v>
      </c>
      <c r="S11" s="7">
        <v>118</v>
      </c>
      <c r="T11" s="17">
        <f t="shared" si="4"/>
        <v>0.73333333333333328</v>
      </c>
      <c r="U11">
        <f t="shared" si="6"/>
        <v>9</v>
      </c>
      <c r="V11">
        <f t="shared" si="5"/>
        <v>30</v>
      </c>
    </row>
    <row r="12" spans="1:27" x14ac:dyDescent="0.35">
      <c r="A12" s="1">
        <v>11</v>
      </c>
      <c r="B12" s="7">
        <f t="shared" si="0"/>
        <v>4</v>
      </c>
      <c r="C12" s="6" t="s">
        <v>46</v>
      </c>
      <c r="D12" s="8">
        <f t="shared" si="1"/>
        <v>21</v>
      </c>
      <c r="E12" s="7"/>
      <c r="F12" s="7">
        <v>6</v>
      </c>
      <c r="G12" s="7">
        <v>5</v>
      </c>
      <c r="H12" s="7">
        <v>4</v>
      </c>
      <c r="I12" s="7"/>
      <c r="J12" s="7">
        <v>6</v>
      </c>
      <c r="K12" s="7"/>
      <c r="L12" s="7"/>
      <c r="M12" s="9"/>
      <c r="N12" s="20">
        <f t="shared" si="2"/>
        <v>21</v>
      </c>
      <c r="O12" s="21">
        <v>1</v>
      </c>
      <c r="P12" s="7"/>
      <c r="Q12" s="7"/>
      <c r="R12" s="7">
        <f t="shared" si="3"/>
        <v>1</v>
      </c>
      <c r="S12" s="7"/>
      <c r="T12" s="17">
        <f t="shared" si="4"/>
        <v>0.875</v>
      </c>
      <c r="U12">
        <f t="shared" si="6"/>
        <v>10</v>
      </c>
      <c r="V12">
        <f t="shared" si="5"/>
        <v>24</v>
      </c>
    </row>
    <row r="13" spans="1:27" x14ac:dyDescent="0.35">
      <c r="A13" s="1">
        <v>12</v>
      </c>
      <c r="B13" s="7">
        <f t="shared" si="0"/>
        <v>6</v>
      </c>
      <c r="C13" s="6" t="s">
        <v>11</v>
      </c>
      <c r="D13" s="8">
        <f t="shared" si="1"/>
        <v>18</v>
      </c>
      <c r="E13" s="7">
        <v>3</v>
      </c>
      <c r="F13" s="7">
        <v>4</v>
      </c>
      <c r="G13" s="7">
        <v>2</v>
      </c>
      <c r="H13" s="7">
        <v>3</v>
      </c>
      <c r="I13" s="7">
        <v>4</v>
      </c>
      <c r="J13" s="7">
        <v>2</v>
      </c>
      <c r="K13" s="7"/>
      <c r="L13" s="7"/>
      <c r="M13" s="9"/>
      <c r="N13" s="20">
        <f t="shared" si="2"/>
        <v>18</v>
      </c>
      <c r="O13" s="21">
        <v>2</v>
      </c>
      <c r="P13" s="7"/>
      <c r="Q13" s="7"/>
      <c r="R13" s="7">
        <f t="shared" si="3"/>
        <v>2</v>
      </c>
      <c r="S13" s="7"/>
      <c r="T13" s="17">
        <f t="shared" si="4"/>
        <v>0.5</v>
      </c>
      <c r="U13">
        <f t="shared" si="6"/>
        <v>11</v>
      </c>
      <c r="V13">
        <f t="shared" si="5"/>
        <v>36</v>
      </c>
    </row>
    <row r="14" spans="1:27" x14ac:dyDescent="0.35">
      <c r="A14" s="1">
        <v>13</v>
      </c>
      <c r="B14" s="7">
        <f t="shared" si="0"/>
        <v>4</v>
      </c>
      <c r="C14" s="6" t="s">
        <v>8</v>
      </c>
      <c r="D14" s="8">
        <f t="shared" si="1"/>
        <v>18</v>
      </c>
      <c r="E14" s="7">
        <v>6</v>
      </c>
      <c r="F14" s="7">
        <v>4</v>
      </c>
      <c r="G14" s="7"/>
      <c r="H14" s="7"/>
      <c r="I14" s="7">
        <v>6</v>
      </c>
      <c r="J14" s="7">
        <v>2</v>
      </c>
      <c r="K14" s="7"/>
      <c r="L14" s="7"/>
      <c r="M14" s="9"/>
      <c r="N14" s="20">
        <f t="shared" si="2"/>
        <v>18</v>
      </c>
      <c r="O14" s="21"/>
      <c r="P14" s="7"/>
      <c r="Q14" s="7">
        <v>1</v>
      </c>
      <c r="R14" s="7">
        <f t="shared" si="3"/>
        <v>1</v>
      </c>
      <c r="S14" s="7"/>
      <c r="T14" s="17">
        <f t="shared" si="4"/>
        <v>0.75</v>
      </c>
      <c r="U14">
        <f t="shared" si="6"/>
        <v>12</v>
      </c>
      <c r="V14">
        <f t="shared" si="5"/>
        <v>24</v>
      </c>
    </row>
    <row r="15" spans="1:27" x14ac:dyDescent="0.35">
      <c r="A15" s="1">
        <v>14</v>
      </c>
      <c r="B15" s="7">
        <f t="shared" si="0"/>
        <v>4</v>
      </c>
      <c r="C15" s="6" t="s">
        <v>4</v>
      </c>
      <c r="D15" s="8">
        <f t="shared" si="1"/>
        <v>17</v>
      </c>
      <c r="E15" s="7">
        <v>5</v>
      </c>
      <c r="F15" s="7"/>
      <c r="G15" s="7">
        <v>4</v>
      </c>
      <c r="H15" s="7">
        <v>4</v>
      </c>
      <c r="I15" s="7">
        <v>4</v>
      </c>
      <c r="J15" s="7"/>
      <c r="K15" s="7"/>
      <c r="L15" s="7"/>
      <c r="M15" s="9"/>
      <c r="N15" s="20">
        <f t="shared" si="2"/>
        <v>17</v>
      </c>
      <c r="O15" s="21"/>
      <c r="P15" s="7"/>
      <c r="Q15" s="7"/>
      <c r="R15" s="7">
        <f t="shared" si="3"/>
        <v>0</v>
      </c>
      <c r="S15" s="7"/>
      <c r="T15" s="17">
        <f t="shared" si="4"/>
        <v>0.70833333333333337</v>
      </c>
      <c r="U15">
        <f t="shared" si="6"/>
        <v>13</v>
      </c>
      <c r="V15">
        <f t="shared" si="5"/>
        <v>24</v>
      </c>
    </row>
    <row r="16" spans="1:27" x14ac:dyDescent="0.35">
      <c r="A16" s="1">
        <v>15</v>
      </c>
      <c r="B16" s="7">
        <f t="shared" si="0"/>
        <v>4</v>
      </c>
      <c r="C16" s="6" t="s">
        <v>50</v>
      </c>
      <c r="D16" s="8">
        <f t="shared" si="1"/>
        <v>15</v>
      </c>
      <c r="E16" s="7"/>
      <c r="F16" s="7"/>
      <c r="G16" s="7">
        <v>3</v>
      </c>
      <c r="H16" s="7">
        <v>4</v>
      </c>
      <c r="I16" s="7">
        <v>5</v>
      </c>
      <c r="J16" s="7">
        <v>3</v>
      </c>
      <c r="K16" s="7"/>
      <c r="L16" s="7"/>
      <c r="M16" s="9"/>
      <c r="N16" s="20">
        <f t="shared" si="2"/>
        <v>15</v>
      </c>
      <c r="O16" s="21"/>
      <c r="P16" s="7"/>
      <c r="Q16" s="7">
        <v>1</v>
      </c>
      <c r="R16" s="7">
        <f t="shared" si="3"/>
        <v>1</v>
      </c>
      <c r="S16" s="7"/>
      <c r="T16" s="17">
        <f t="shared" si="4"/>
        <v>0.625</v>
      </c>
      <c r="U16">
        <f t="shared" si="6"/>
        <v>14</v>
      </c>
      <c r="V16">
        <f t="shared" si="5"/>
        <v>24</v>
      </c>
    </row>
    <row r="17" spans="1:22" x14ac:dyDescent="0.35">
      <c r="A17" s="1">
        <v>16</v>
      </c>
      <c r="B17" s="7">
        <f t="shared" si="0"/>
        <v>5</v>
      </c>
      <c r="C17" s="6" t="s">
        <v>19</v>
      </c>
      <c r="D17" s="8">
        <f t="shared" si="1"/>
        <v>14</v>
      </c>
      <c r="E17" s="7">
        <v>4</v>
      </c>
      <c r="F17" s="7">
        <v>2</v>
      </c>
      <c r="G17" s="7"/>
      <c r="H17" s="7">
        <v>3</v>
      </c>
      <c r="I17" s="7">
        <v>3</v>
      </c>
      <c r="J17" s="7">
        <v>2</v>
      </c>
      <c r="K17" s="7"/>
      <c r="L17" s="7"/>
      <c r="M17" s="9"/>
      <c r="N17" s="20">
        <f t="shared" si="2"/>
        <v>14</v>
      </c>
      <c r="O17" s="21"/>
      <c r="P17" s="7"/>
      <c r="Q17" s="7"/>
      <c r="R17" s="7">
        <f t="shared" si="3"/>
        <v>0</v>
      </c>
      <c r="S17" s="7"/>
      <c r="T17" s="17">
        <f t="shared" si="4"/>
        <v>0.46666666666666667</v>
      </c>
      <c r="U17">
        <f t="shared" si="6"/>
        <v>15</v>
      </c>
      <c r="V17">
        <f t="shared" si="5"/>
        <v>30</v>
      </c>
    </row>
    <row r="18" spans="1:22" x14ac:dyDescent="0.35">
      <c r="A18" s="1">
        <v>17</v>
      </c>
      <c r="B18" s="7">
        <f t="shared" si="0"/>
        <v>4</v>
      </c>
      <c r="C18" s="6" t="s">
        <v>51</v>
      </c>
      <c r="D18" s="8">
        <f t="shared" si="1"/>
        <v>11</v>
      </c>
      <c r="E18" s="7">
        <v>3</v>
      </c>
      <c r="F18" s="7"/>
      <c r="G18" s="7">
        <v>3</v>
      </c>
      <c r="H18" s="7">
        <v>3</v>
      </c>
      <c r="I18" s="7"/>
      <c r="J18" s="7">
        <v>2</v>
      </c>
      <c r="K18" s="7"/>
      <c r="L18" s="7"/>
      <c r="M18" s="9"/>
      <c r="N18" s="20">
        <f t="shared" si="2"/>
        <v>11</v>
      </c>
      <c r="O18" s="21">
        <v>1</v>
      </c>
      <c r="P18" s="7"/>
      <c r="Q18" s="7"/>
      <c r="R18" s="7">
        <f t="shared" si="3"/>
        <v>1</v>
      </c>
      <c r="S18" s="7">
        <v>105</v>
      </c>
      <c r="T18" s="17">
        <f t="shared" si="4"/>
        <v>0.45833333333333331</v>
      </c>
      <c r="U18">
        <f t="shared" si="6"/>
        <v>16</v>
      </c>
      <c r="V18">
        <f t="shared" si="5"/>
        <v>24</v>
      </c>
    </row>
    <row r="19" spans="1:22" x14ac:dyDescent="0.35">
      <c r="A19" s="1">
        <v>18</v>
      </c>
      <c r="B19" s="7">
        <f t="shared" si="0"/>
        <v>3</v>
      </c>
      <c r="C19" s="6" t="s">
        <v>16</v>
      </c>
      <c r="D19" s="8">
        <f t="shared" si="1"/>
        <v>11</v>
      </c>
      <c r="E19" s="7">
        <v>3</v>
      </c>
      <c r="F19" s="7">
        <v>4</v>
      </c>
      <c r="G19" s="7"/>
      <c r="H19" s="7"/>
      <c r="I19" s="7"/>
      <c r="J19" s="7">
        <v>4</v>
      </c>
      <c r="K19" s="7"/>
      <c r="L19" s="7"/>
      <c r="M19" s="9"/>
      <c r="N19" s="20">
        <f t="shared" si="2"/>
        <v>11</v>
      </c>
      <c r="O19" s="21"/>
      <c r="P19" s="7"/>
      <c r="Q19" s="7"/>
      <c r="R19" s="7">
        <f t="shared" si="3"/>
        <v>0</v>
      </c>
      <c r="S19" s="7"/>
      <c r="T19" s="17">
        <f t="shared" si="4"/>
        <v>0.61111111111111116</v>
      </c>
      <c r="U19">
        <f t="shared" si="6"/>
        <v>17</v>
      </c>
      <c r="V19">
        <f t="shared" si="5"/>
        <v>18</v>
      </c>
    </row>
    <row r="20" spans="1:22" x14ac:dyDescent="0.35">
      <c r="A20" s="1">
        <v>19</v>
      </c>
      <c r="B20" s="7">
        <f t="shared" si="0"/>
        <v>4</v>
      </c>
      <c r="C20" s="6" t="s">
        <v>10</v>
      </c>
      <c r="D20" s="8">
        <f t="shared" si="1"/>
        <v>10</v>
      </c>
      <c r="E20" s="7">
        <v>4</v>
      </c>
      <c r="F20" s="7">
        <v>2</v>
      </c>
      <c r="G20" s="7">
        <v>2</v>
      </c>
      <c r="H20" s="7"/>
      <c r="I20" s="7">
        <v>2</v>
      </c>
      <c r="J20" s="7"/>
      <c r="K20" s="7"/>
      <c r="L20" s="7"/>
      <c r="M20" s="9"/>
      <c r="N20" s="20">
        <f t="shared" si="2"/>
        <v>10</v>
      </c>
      <c r="O20" s="21"/>
      <c r="P20" s="7"/>
      <c r="Q20" s="7">
        <v>1</v>
      </c>
      <c r="R20" s="7">
        <f t="shared" si="3"/>
        <v>1</v>
      </c>
      <c r="S20" s="7"/>
      <c r="T20" s="17">
        <f t="shared" si="4"/>
        <v>0.41666666666666669</v>
      </c>
      <c r="U20">
        <f t="shared" si="6"/>
        <v>18</v>
      </c>
      <c r="V20">
        <f t="shared" si="5"/>
        <v>24</v>
      </c>
    </row>
    <row r="21" spans="1:22" x14ac:dyDescent="0.35">
      <c r="A21" s="1">
        <v>20</v>
      </c>
      <c r="B21" s="7">
        <f t="shared" si="0"/>
        <v>3</v>
      </c>
      <c r="C21" s="6" t="s">
        <v>47</v>
      </c>
      <c r="D21" s="8">
        <f t="shared" si="1"/>
        <v>10</v>
      </c>
      <c r="E21" s="7"/>
      <c r="F21" s="7">
        <v>3</v>
      </c>
      <c r="G21" s="7">
        <v>4</v>
      </c>
      <c r="H21" s="7"/>
      <c r="I21" s="7">
        <v>3</v>
      </c>
      <c r="J21" s="7"/>
      <c r="K21" s="7"/>
      <c r="L21" s="7"/>
      <c r="M21" s="9"/>
      <c r="N21" s="20">
        <f t="shared" si="2"/>
        <v>10</v>
      </c>
      <c r="O21" s="21"/>
      <c r="P21" s="7"/>
      <c r="Q21" s="7"/>
      <c r="R21" s="7">
        <f t="shared" si="3"/>
        <v>0</v>
      </c>
      <c r="S21" s="7"/>
      <c r="T21" s="17">
        <f t="shared" si="4"/>
        <v>0.55555555555555558</v>
      </c>
      <c r="U21">
        <f t="shared" si="6"/>
        <v>19</v>
      </c>
      <c r="V21">
        <f t="shared" si="5"/>
        <v>18</v>
      </c>
    </row>
    <row r="22" spans="1:22" x14ac:dyDescent="0.35">
      <c r="A22" s="1">
        <v>21</v>
      </c>
      <c r="B22" s="7">
        <f t="shared" si="0"/>
        <v>4</v>
      </c>
      <c r="C22" s="6" t="s">
        <v>17</v>
      </c>
      <c r="D22" s="8">
        <f t="shared" si="1"/>
        <v>8</v>
      </c>
      <c r="E22" s="7">
        <v>2</v>
      </c>
      <c r="F22" s="7">
        <v>2</v>
      </c>
      <c r="G22" s="7">
        <v>2</v>
      </c>
      <c r="H22" s="7"/>
      <c r="I22" s="7">
        <v>2</v>
      </c>
      <c r="J22" s="7"/>
      <c r="K22" s="7"/>
      <c r="L22" s="7"/>
      <c r="M22" s="9"/>
      <c r="N22" s="20">
        <f t="shared" si="2"/>
        <v>8</v>
      </c>
      <c r="O22" s="21"/>
      <c r="P22" s="7"/>
      <c r="Q22" s="7"/>
      <c r="R22" s="7">
        <f t="shared" si="3"/>
        <v>0</v>
      </c>
      <c r="S22" s="7"/>
      <c r="T22" s="17">
        <f t="shared" si="4"/>
        <v>0.33333333333333331</v>
      </c>
      <c r="U22">
        <f t="shared" si="6"/>
        <v>20</v>
      </c>
      <c r="V22">
        <f t="shared" si="5"/>
        <v>24</v>
      </c>
    </row>
    <row r="23" spans="1:22" x14ac:dyDescent="0.35">
      <c r="B23" s="7">
        <f t="shared" si="0"/>
        <v>2</v>
      </c>
      <c r="C23" s="6" t="s">
        <v>49</v>
      </c>
      <c r="D23" s="8">
        <f t="shared" si="1"/>
        <v>8</v>
      </c>
      <c r="E23" s="7"/>
      <c r="F23" s="7"/>
      <c r="G23" s="7">
        <v>3</v>
      </c>
      <c r="H23" s="7"/>
      <c r="I23" s="7">
        <v>5</v>
      </c>
      <c r="J23" s="7"/>
      <c r="K23" s="7"/>
      <c r="L23" s="7"/>
      <c r="M23" s="9"/>
      <c r="N23" s="20">
        <f t="shared" si="2"/>
        <v>8</v>
      </c>
      <c r="O23" s="21"/>
      <c r="P23" s="7"/>
      <c r="Q23" s="7"/>
      <c r="R23" s="7">
        <f t="shared" si="3"/>
        <v>0</v>
      </c>
      <c r="S23" s="7"/>
      <c r="T23" s="17">
        <f t="shared" si="4"/>
        <v>0.66666666666666663</v>
      </c>
      <c r="U23">
        <f t="shared" si="6"/>
        <v>20</v>
      </c>
      <c r="V23">
        <f t="shared" si="5"/>
        <v>12</v>
      </c>
    </row>
    <row r="24" spans="1:22" x14ac:dyDescent="0.35">
      <c r="A24" s="1">
        <v>23</v>
      </c>
      <c r="B24" s="7">
        <f t="shared" si="0"/>
        <v>2</v>
      </c>
      <c r="C24" s="6" t="s">
        <v>45</v>
      </c>
      <c r="D24" s="8">
        <f t="shared" si="1"/>
        <v>6</v>
      </c>
      <c r="E24" s="7"/>
      <c r="F24" s="7">
        <v>3</v>
      </c>
      <c r="G24" s="7">
        <v>3</v>
      </c>
      <c r="H24" s="7"/>
      <c r="I24" s="7"/>
      <c r="J24" s="7"/>
      <c r="K24" s="7"/>
      <c r="L24" s="7"/>
      <c r="M24" s="9"/>
      <c r="N24" s="20">
        <f t="shared" si="2"/>
        <v>6</v>
      </c>
      <c r="O24" s="21"/>
      <c r="P24" s="7"/>
      <c r="Q24" s="7"/>
      <c r="R24" s="7">
        <f t="shared" si="3"/>
        <v>0</v>
      </c>
      <c r="S24" s="7"/>
      <c r="T24" s="17">
        <f t="shared" si="4"/>
        <v>0.5</v>
      </c>
      <c r="U24">
        <f t="shared" si="6"/>
        <v>22</v>
      </c>
      <c r="V24">
        <f t="shared" si="5"/>
        <v>12</v>
      </c>
    </row>
    <row r="25" spans="1:22" x14ac:dyDescent="0.35">
      <c r="B25" s="7">
        <f t="shared" si="0"/>
        <v>1</v>
      </c>
      <c r="C25" s="6" t="s">
        <v>48</v>
      </c>
      <c r="D25" s="8">
        <f t="shared" si="1"/>
        <v>6</v>
      </c>
      <c r="E25" s="7"/>
      <c r="F25" s="7"/>
      <c r="G25" s="7">
        <v>6</v>
      </c>
      <c r="H25" s="7"/>
      <c r="I25" s="7"/>
      <c r="J25" s="7"/>
      <c r="K25" s="7"/>
      <c r="L25" s="7"/>
      <c r="M25" s="9"/>
      <c r="N25" s="20">
        <f t="shared" si="2"/>
        <v>6</v>
      </c>
      <c r="O25" s="21"/>
      <c r="P25" s="7"/>
      <c r="Q25" s="7"/>
      <c r="R25" s="7">
        <f t="shared" si="3"/>
        <v>0</v>
      </c>
      <c r="S25" s="7"/>
      <c r="T25" s="17">
        <f t="shared" si="4"/>
        <v>1</v>
      </c>
      <c r="U25">
        <f t="shared" si="6"/>
        <v>22</v>
      </c>
      <c r="V25">
        <f t="shared" si="5"/>
        <v>6</v>
      </c>
    </row>
    <row r="26" spans="1:22" x14ac:dyDescent="0.35">
      <c r="A26" s="1">
        <v>25</v>
      </c>
      <c r="B26" s="7">
        <f t="shared" si="0"/>
        <v>1</v>
      </c>
      <c r="C26" s="6" t="s">
        <v>15</v>
      </c>
      <c r="D26" s="8">
        <f t="shared" si="1"/>
        <v>4</v>
      </c>
      <c r="E26" s="7">
        <v>4</v>
      </c>
      <c r="F26" s="7"/>
      <c r="G26" s="7"/>
      <c r="H26" s="7"/>
      <c r="I26" s="7"/>
      <c r="J26" s="7"/>
      <c r="K26" s="7"/>
      <c r="L26" s="7"/>
      <c r="M26" s="9"/>
      <c r="N26" s="20">
        <f t="shared" si="2"/>
        <v>4</v>
      </c>
      <c r="O26" s="21"/>
      <c r="P26" s="7"/>
      <c r="Q26" s="7"/>
      <c r="R26" s="7">
        <f t="shared" si="3"/>
        <v>0</v>
      </c>
      <c r="S26" s="7"/>
      <c r="T26" s="17">
        <f t="shared" si="4"/>
        <v>0.66666666666666663</v>
      </c>
      <c r="U26">
        <f t="shared" si="6"/>
        <v>24</v>
      </c>
      <c r="V26">
        <f t="shared" si="5"/>
        <v>6</v>
      </c>
    </row>
    <row r="27" spans="1:22" x14ac:dyDescent="0.35">
      <c r="A27" s="1">
        <v>26</v>
      </c>
      <c r="B27" s="7">
        <f t="shared" si="0"/>
        <v>1</v>
      </c>
      <c r="C27" s="6" t="s">
        <v>43</v>
      </c>
      <c r="D27" s="8">
        <f t="shared" si="1"/>
        <v>3</v>
      </c>
      <c r="E27" s="7"/>
      <c r="F27" s="7">
        <v>3</v>
      </c>
      <c r="G27" s="7"/>
      <c r="H27" s="7"/>
      <c r="I27" s="7"/>
      <c r="J27" s="7"/>
      <c r="K27" s="7"/>
      <c r="L27" s="7"/>
      <c r="M27" s="9"/>
      <c r="N27" s="20">
        <f t="shared" si="2"/>
        <v>3</v>
      </c>
      <c r="O27" s="21"/>
      <c r="P27" s="7"/>
      <c r="Q27" s="7">
        <v>1</v>
      </c>
      <c r="R27" s="7">
        <f t="shared" si="3"/>
        <v>1</v>
      </c>
      <c r="S27" s="7"/>
      <c r="T27" s="17">
        <f t="shared" si="4"/>
        <v>0.5</v>
      </c>
      <c r="U27">
        <f t="shared" si="6"/>
        <v>25</v>
      </c>
      <c r="V27">
        <f t="shared" si="5"/>
        <v>6</v>
      </c>
    </row>
    <row r="28" spans="1:22" x14ac:dyDescent="0.35">
      <c r="A28" s="1">
        <v>27</v>
      </c>
      <c r="B28" s="7">
        <f t="shared" si="0"/>
        <v>1</v>
      </c>
      <c r="C28" s="6" t="s">
        <v>12</v>
      </c>
      <c r="D28" s="8">
        <f t="shared" si="1"/>
        <v>2</v>
      </c>
      <c r="E28" s="7">
        <v>2</v>
      </c>
      <c r="F28" s="7"/>
      <c r="G28" s="7"/>
      <c r="H28" s="7"/>
      <c r="I28" s="7"/>
      <c r="J28" s="7"/>
      <c r="K28" s="7"/>
      <c r="L28" s="7"/>
      <c r="M28" s="9"/>
      <c r="N28" s="20">
        <f t="shared" si="2"/>
        <v>2</v>
      </c>
      <c r="O28" s="21"/>
      <c r="P28" s="7"/>
      <c r="Q28" s="7"/>
      <c r="R28" s="7">
        <f t="shared" si="3"/>
        <v>0</v>
      </c>
      <c r="S28" s="7"/>
      <c r="T28" s="17">
        <f t="shared" si="4"/>
        <v>0.33333333333333331</v>
      </c>
      <c r="U28">
        <f t="shared" si="6"/>
        <v>26</v>
      </c>
      <c r="V28">
        <f t="shared" si="5"/>
        <v>6</v>
      </c>
    </row>
    <row r="29" spans="1:22" x14ac:dyDescent="0.35">
      <c r="B29" s="7">
        <f t="shared" si="0"/>
        <v>1</v>
      </c>
      <c r="C29" s="6" t="s">
        <v>69</v>
      </c>
      <c r="D29" s="8">
        <f t="shared" si="1"/>
        <v>2</v>
      </c>
      <c r="E29" s="7"/>
      <c r="F29" s="7"/>
      <c r="G29" s="7"/>
      <c r="H29" s="7"/>
      <c r="I29" s="7"/>
      <c r="J29" s="7">
        <v>2</v>
      </c>
      <c r="K29" s="7"/>
      <c r="L29" s="7"/>
      <c r="M29" s="9"/>
      <c r="N29" s="20">
        <f t="shared" si="2"/>
        <v>2</v>
      </c>
      <c r="O29" s="21"/>
      <c r="P29" s="7"/>
      <c r="Q29" s="7"/>
      <c r="R29" s="7">
        <f t="shared" si="3"/>
        <v>0</v>
      </c>
      <c r="S29" s="7"/>
      <c r="T29" s="17">
        <f t="shared" si="4"/>
        <v>0.33333333333333331</v>
      </c>
      <c r="U29">
        <f t="shared" si="6"/>
        <v>26</v>
      </c>
      <c r="V29">
        <f t="shared" si="5"/>
        <v>6</v>
      </c>
    </row>
    <row r="30" spans="1:22" x14ac:dyDescent="0.35">
      <c r="U30">
        <f>1+SUMPRODUCT(($D$3:$D$29&gt;D1)+($D$3:$D$29=D1)*($R$3:$R$29&gt;R1))</f>
        <v>1</v>
      </c>
      <c r="V30" t="e">
        <f>B1*6</f>
        <v>#VALUE!</v>
      </c>
    </row>
  </sheetData>
  <sortState xmlns:xlrd2="http://schemas.microsoft.com/office/spreadsheetml/2017/richdata2" ref="A2:Z29">
    <sortCondition ref="A2:A29"/>
    <sortCondition descending="1" ref="N2:N29"/>
    <sortCondition descending="1" ref="B2:B29"/>
  </sortState>
  <phoneticPr fontId="2" type="noConversion"/>
  <conditionalFormatting sqref="B1:B58">
    <cfRule type="cellIs" dxfId="8" priority="10" operator="greaterThan">
      <formula>3</formula>
    </cfRule>
  </conditionalFormatting>
  <conditionalFormatting sqref="E2:I2 E1:M1 E3:M29">
    <cfRule type="cellIs" dxfId="7" priority="1" operator="equal">
      <formula>1</formula>
    </cfRule>
    <cfRule type="cellIs" dxfId="6" priority="2" operator="equal">
      <formula>2</formula>
    </cfRule>
    <cfRule type="cellIs" dxfId="5" priority="3" operator="equal">
      <formula>3</formula>
    </cfRule>
    <cfRule type="cellIs" dxfId="4" priority="4" operator="equal">
      <formula>5</formula>
    </cfRule>
    <cfRule type="cellIs" dxfId="3" priority="5" operator="equal">
      <formula>5</formula>
    </cfRule>
    <cfRule type="cellIs" dxfId="2" priority="6" operator="equal">
      <formula>4</formula>
    </cfRule>
    <cfRule type="cellIs" dxfId="1" priority="7" operator="equal">
      <formula>5</formula>
    </cfRule>
    <cfRule type="cellIs" dxfId="0" priority="9" operator="equal">
      <formula>6</formula>
    </cfRule>
  </conditionalFormatting>
  <conditionalFormatting sqref="T1:T29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{E0CA0555-6DCC-4BD5-A8C9-A646EF46DFBF}</x14:id>
        </ext>
      </extLst>
    </cfRule>
  </conditionalFormatting>
  <pageMargins left="0.7" right="0.7" top="0.75" bottom="0.75" header="0.3" footer="0.3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CA0555-6DCC-4BD5-A8C9-A646EF46DFB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T1:T29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5D2E-BBAA-4340-B1AA-8AE02D136078}">
  <dimension ref="B1:H33"/>
  <sheetViews>
    <sheetView tabSelected="1" topLeftCell="C1" workbookViewId="0">
      <selection activeCell="G30" sqref="G30"/>
    </sheetView>
  </sheetViews>
  <sheetFormatPr defaultRowHeight="14.5" x14ac:dyDescent="0.35"/>
  <cols>
    <col min="1" max="2" width="0" style="2" hidden="1" customWidth="1"/>
    <col min="3" max="3" width="32.26953125" style="2" bestFit="1" customWidth="1"/>
    <col min="4" max="6" width="8.7265625" style="2"/>
    <col min="7" max="7" width="30.7265625" style="2" bestFit="1" customWidth="1"/>
    <col min="8" max="16384" width="8.7265625" style="2"/>
  </cols>
  <sheetData>
    <row r="1" spans="2:8" x14ac:dyDescent="0.35">
      <c r="C1" s="2" t="s">
        <v>40</v>
      </c>
    </row>
    <row r="2" spans="2:8" x14ac:dyDescent="0.35">
      <c r="B2" s="2">
        <f>E33</f>
        <v>545</v>
      </c>
    </row>
    <row r="4" spans="2:8" x14ac:dyDescent="0.35">
      <c r="C4" s="2" t="s">
        <v>25</v>
      </c>
      <c r="G4" s="2" t="s">
        <v>26</v>
      </c>
    </row>
    <row r="5" spans="2:8" x14ac:dyDescent="0.35">
      <c r="C5" s="2" t="s">
        <v>22</v>
      </c>
      <c r="D5" s="3">
        <f>B2/100*30</f>
        <v>163.5</v>
      </c>
      <c r="E5" s="2">
        <f>D5*1</f>
        <v>163.5</v>
      </c>
      <c r="G5" s="2" t="s">
        <v>22</v>
      </c>
      <c r="H5" s="2">
        <f>B2/10</f>
        <v>54.5</v>
      </c>
    </row>
    <row r="6" spans="2:8" x14ac:dyDescent="0.35">
      <c r="C6" s="2" t="s">
        <v>23</v>
      </c>
      <c r="D6" s="2">
        <f>B2/100*15</f>
        <v>81.75</v>
      </c>
      <c r="E6" s="2">
        <f>D6*1</f>
        <v>81.75</v>
      </c>
      <c r="G6" s="2" t="s">
        <v>23</v>
      </c>
      <c r="H6" s="2">
        <f>B2/20</f>
        <v>27.25</v>
      </c>
    </row>
    <row r="7" spans="2:8" x14ac:dyDescent="0.35">
      <c r="C7" s="2" t="s">
        <v>21</v>
      </c>
      <c r="D7" s="2">
        <f>B2/10</f>
        <v>54.5</v>
      </c>
      <c r="E7" s="2">
        <f>D7*2</f>
        <v>109</v>
      </c>
    </row>
    <row r="8" spans="2:8" x14ac:dyDescent="0.35">
      <c r="C8" s="2" t="s">
        <v>24</v>
      </c>
      <c r="D8" s="2">
        <f>B2/20</f>
        <v>27.25</v>
      </c>
      <c r="E8" s="2">
        <f>D8*4</f>
        <v>109</v>
      </c>
    </row>
    <row r="9" spans="2:8" x14ac:dyDescent="0.35">
      <c r="C9" s="2" t="s">
        <v>2</v>
      </c>
      <c r="E9" s="2">
        <f>E5+E6+E7+E8</f>
        <v>463.25</v>
      </c>
      <c r="G9" s="2" t="s">
        <v>2</v>
      </c>
      <c r="H9" s="2">
        <f>H5+H6</f>
        <v>81.75</v>
      </c>
    </row>
    <row r="12" spans="2:8" x14ac:dyDescent="0.35">
      <c r="C12" s="2" t="s">
        <v>27</v>
      </c>
    </row>
    <row r="13" spans="2:8" x14ac:dyDescent="0.35">
      <c r="C13" s="2" t="s">
        <v>22</v>
      </c>
      <c r="E13" s="2" t="s">
        <v>28</v>
      </c>
    </row>
    <row r="14" spans="2:8" x14ac:dyDescent="0.35">
      <c r="C14" s="2" t="s">
        <v>23</v>
      </c>
      <c r="E14" s="2" t="s">
        <v>28</v>
      </c>
    </row>
    <row r="15" spans="2:8" x14ac:dyDescent="0.35">
      <c r="C15" s="2" t="s">
        <v>21</v>
      </c>
      <c r="E15" s="2" t="s">
        <v>28</v>
      </c>
    </row>
    <row r="17" spans="3:8" x14ac:dyDescent="0.35">
      <c r="C17" s="2" t="s">
        <v>29</v>
      </c>
      <c r="G17" s="2" t="s">
        <v>27</v>
      </c>
    </row>
    <row r="18" spans="3:8" x14ac:dyDescent="0.35">
      <c r="C18" s="2" t="s">
        <v>22</v>
      </c>
      <c r="D18" s="3">
        <f>B2/10*4</f>
        <v>218</v>
      </c>
      <c r="E18" s="2">
        <f>D18</f>
        <v>218</v>
      </c>
      <c r="G18" s="2" t="s">
        <v>22</v>
      </c>
      <c r="H18" s="2" t="s">
        <v>28</v>
      </c>
    </row>
    <row r="19" spans="3:8" x14ac:dyDescent="0.35">
      <c r="C19" s="2" t="s">
        <v>23</v>
      </c>
      <c r="D19" s="2">
        <f>B2/5</f>
        <v>109</v>
      </c>
      <c r="E19" s="2">
        <f>D19</f>
        <v>109</v>
      </c>
      <c r="G19" s="2" t="s">
        <v>23</v>
      </c>
      <c r="H19" s="2" t="s">
        <v>28</v>
      </c>
    </row>
    <row r="20" spans="3:8" x14ac:dyDescent="0.35">
      <c r="C20" s="2" t="s">
        <v>21</v>
      </c>
      <c r="D20" s="2">
        <f>B2/10</f>
        <v>54.5</v>
      </c>
      <c r="E20" s="2">
        <f>D20*2</f>
        <v>109</v>
      </c>
      <c r="G20" s="2" t="s">
        <v>21</v>
      </c>
      <c r="H20" s="2" t="s">
        <v>28</v>
      </c>
    </row>
    <row r="21" spans="3:8" x14ac:dyDescent="0.35">
      <c r="C21" s="2" t="s">
        <v>24</v>
      </c>
      <c r="D21" s="2">
        <f>B2/20</f>
        <v>27.25</v>
      </c>
      <c r="E21" s="2">
        <f>D21*4</f>
        <v>109</v>
      </c>
    </row>
    <row r="22" spans="3:8" x14ac:dyDescent="0.35">
      <c r="C22" s="2" t="s">
        <v>2</v>
      </c>
      <c r="E22" s="2">
        <f>E18+E19+E20+E21</f>
        <v>545</v>
      </c>
    </row>
    <row r="24" spans="3:8" x14ac:dyDescent="0.35">
      <c r="C24" s="2" t="s">
        <v>30</v>
      </c>
      <c r="D24" s="4">
        <v>19</v>
      </c>
      <c r="E24" s="2">
        <f>D24*5</f>
        <v>95</v>
      </c>
    </row>
    <row r="25" spans="3:8" x14ac:dyDescent="0.35">
      <c r="C25" s="2" t="s">
        <v>31</v>
      </c>
      <c r="D25" s="4">
        <v>19</v>
      </c>
      <c r="E25" s="2">
        <f t="shared" ref="E25:E32" si="0">D25*5</f>
        <v>95</v>
      </c>
    </row>
    <row r="26" spans="3:8" x14ac:dyDescent="0.35">
      <c r="C26" s="2" t="s">
        <v>32</v>
      </c>
      <c r="D26" s="4">
        <v>19</v>
      </c>
      <c r="E26" s="2">
        <f t="shared" si="0"/>
        <v>95</v>
      </c>
    </row>
    <row r="27" spans="3:8" x14ac:dyDescent="0.35">
      <c r="C27" s="2" t="s">
        <v>33</v>
      </c>
      <c r="D27" s="4">
        <v>16</v>
      </c>
      <c r="E27" s="2">
        <f t="shared" si="0"/>
        <v>80</v>
      </c>
    </row>
    <row r="28" spans="3:8" x14ac:dyDescent="0.35">
      <c r="C28" s="2" t="s">
        <v>34</v>
      </c>
      <c r="D28" s="4">
        <v>18</v>
      </c>
      <c r="E28" s="2">
        <f t="shared" si="0"/>
        <v>90</v>
      </c>
    </row>
    <row r="29" spans="3:8" x14ac:dyDescent="0.35">
      <c r="C29" s="2" t="s">
        <v>35</v>
      </c>
      <c r="D29" s="4">
        <v>18</v>
      </c>
      <c r="E29" s="2">
        <f t="shared" si="0"/>
        <v>90</v>
      </c>
    </row>
    <row r="30" spans="3:8" x14ac:dyDescent="0.35">
      <c r="C30" s="2" t="s">
        <v>36</v>
      </c>
      <c r="D30" s="4"/>
      <c r="E30" s="2">
        <f t="shared" si="0"/>
        <v>0</v>
      </c>
    </row>
    <row r="31" spans="3:8" x14ac:dyDescent="0.35">
      <c r="C31" s="2" t="s">
        <v>37</v>
      </c>
      <c r="D31" s="4"/>
      <c r="E31" s="2">
        <f t="shared" si="0"/>
        <v>0</v>
      </c>
    </row>
    <row r="32" spans="3:8" x14ac:dyDescent="0.35">
      <c r="C32" s="2" t="s">
        <v>38</v>
      </c>
      <c r="D32" s="4"/>
      <c r="E32" s="2">
        <f t="shared" si="0"/>
        <v>0</v>
      </c>
    </row>
    <row r="33" spans="3:5" x14ac:dyDescent="0.35">
      <c r="C33" s="2" t="s">
        <v>2</v>
      </c>
      <c r="E33" s="2">
        <f>E24+E25+E26+E27+E28+E29+E30+E31++E32</f>
        <v>545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FBCA-C8AD-4674-993F-72A83B39DE50}">
  <dimension ref="B2:H11"/>
  <sheetViews>
    <sheetView workbookViewId="0">
      <selection activeCell="F15" sqref="F15"/>
    </sheetView>
  </sheetViews>
  <sheetFormatPr defaultRowHeight="14.5" x14ac:dyDescent="0.35"/>
  <cols>
    <col min="2" max="2" width="31.26953125" customWidth="1"/>
    <col min="3" max="3" width="12.453125" bestFit="1" customWidth="1"/>
    <col min="6" max="6" width="33.90625" customWidth="1"/>
  </cols>
  <sheetData>
    <row r="2" spans="2:8" x14ac:dyDescent="0.35">
      <c r="B2" t="s">
        <v>0</v>
      </c>
      <c r="C2" t="s">
        <v>42</v>
      </c>
      <c r="G2" t="s">
        <v>41</v>
      </c>
      <c r="H2">
        <v>171</v>
      </c>
    </row>
    <row r="3" spans="2:8" x14ac:dyDescent="0.35">
      <c r="B3" t="str">
        <f>stand!C7</f>
        <v>Prik Hoek</v>
      </c>
      <c r="C3">
        <v>154</v>
      </c>
      <c r="F3" t="str">
        <f>stand!C5</f>
        <v>Anton v Hemert</v>
      </c>
      <c r="G3">
        <v>3</v>
      </c>
    </row>
    <row r="4" spans="2:8" x14ac:dyDescent="0.35">
      <c r="B4" t="str">
        <f>stand!C4</f>
        <v>Perry v Zuilen</v>
      </c>
      <c r="C4">
        <v>126</v>
      </c>
      <c r="F4" t="s">
        <v>52</v>
      </c>
      <c r="G4">
        <v>3</v>
      </c>
    </row>
    <row r="5" spans="2:8" x14ac:dyDescent="0.35">
      <c r="B5" t="s">
        <v>5</v>
      </c>
      <c r="C5">
        <v>124</v>
      </c>
      <c r="F5" t="s">
        <v>53</v>
      </c>
      <c r="G5">
        <v>2</v>
      </c>
    </row>
    <row r="6" spans="2:8" x14ac:dyDescent="0.35">
      <c r="B6" t="s">
        <v>14</v>
      </c>
      <c r="C6">
        <v>122</v>
      </c>
      <c r="F6" t="str">
        <f>stand!C4</f>
        <v>Perry v Zuilen</v>
      </c>
      <c r="G6">
        <v>1</v>
      </c>
    </row>
    <row r="7" spans="2:8" x14ac:dyDescent="0.35">
      <c r="B7" t="s">
        <v>9</v>
      </c>
      <c r="C7">
        <v>109</v>
      </c>
      <c r="F7" t="s">
        <v>43</v>
      </c>
      <c r="G7">
        <v>1</v>
      </c>
    </row>
    <row r="8" spans="2:8" x14ac:dyDescent="0.35">
      <c r="B8" t="s">
        <v>51</v>
      </c>
      <c r="C8">
        <v>105</v>
      </c>
      <c r="F8" t="s">
        <v>10</v>
      </c>
      <c r="G8">
        <v>1</v>
      </c>
    </row>
    <row r="9" spans="2:8" x14ac:dyDescent="0.35">
      <c r="F9" t="s">
        <v>8</v>
      </c>
      <c r="G9">
        <v>1</v>
      </c>
    </row>
    <row r="10" spans="2:8" x14ac:dyDescent="0.35">
      <c r="F10" t="s">
        <v>7</v>
      </c>
      <c r="G10">
        <v>1</v>
      </c>
    </row>
    <row r="11" spans="2:8" x14ac:dyDescent="0.35">
      <c r="F11" t="str">
        <f>stand!C3</f>
        <v>Olaf Druten</v>
      </c>
      <c r="H11">
        <v>3</v>
      </c>
    </row>
  </sheetData>
  <sortState xmlns:xlrd2="http://schemas.microsoft.com/office/spreadsheetml/2017/richdata2" ref="F3:H11">
    <sortCondition descending="1" ref="G3:G1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stand</vt:lpstr>
      <vt:lpstr>prijzengeld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hemert van</dc:creator>
  <cp:lastModifiedBy>anton hemert van</cp:lastModifiedBy>
  <cp:lastPrinted>2026-07-09T21:31:27Z</cp:lastPrinted>
  <dcterms:created xsi:type="dcterms:W3CDTF">2026-06-09T12:28:24Z</dcterms:created>
  <dcterms:modified xsi:type="dcterms:W3CDTF">2026-07-14T11:47:39Z</dcterms:modified>
</cp:coreProperties>
</file>